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novakafn\Desktop\"/>
    </mc:Choice>
  </mc:AlternateContent>
  <bookViews>
    <workbookView xWindow="16650" yWindow="0" windowWidth="19935" windowHeight="9480"/>
  </bookViews>
  <sheets>
    <sheet name="Náklady" sheetId="1" r:id="rId1"/>
    <sheet name="Nastavení" sheetId="2" r:id="rId2"/>
  </sheets>
  <definedNames>
    <definedName name="_xlnm.Print_Area" localSheetId="0">Náklady!$A$1:$F$56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9" i="1" s="1"/>
  <c r="F46" i="1"/>
  <c r="F44" i="1"/>
  <c r="A37" i="1" l="1"/>
  <c r="A36" i="1"/>
  <c r="F19" i="1" l="1"/>
  <c r="F20" i="1" s="1"/>
  <c r="F21" i="1" l="1"/>
  <c r="F15" i="1"/>
  <c r="A11" i="2" l="1"/>
  <c r="A14" i="2" s="1"/>
  <c r="F36" i="1" s="1"/>
  <c r="F43" i="1"/>
  <c r="F9" i="1"/>
  <c r="A22" i="2" l="1"/>
  <c r="A28" i="2"/>
  <c r="A23" i="2"/>
  <c r="A27" i="2"/>
  <c r="A26" i="2"/>
  <c r="F22" i="1"/>
  <c r="A12" i="2" s="1"/>
  <c r="F45" i="1"/>
  <c r="F41" i="1" l="1"/>
  <c r="A31" i="2"/>
  <c r="F23" i="1"/>
  <c r="F24" i="1" l="1"/>
  <c r="F26" i="1"/>
  <c r="F29" i="1" s="1"/>
  <c r="F30" i="1" l="1"/>
  <c r="A32" i="2"/>
  <c r="F35" i="1"/>
  <c r="F27" i="1"/>
  <c r="G25" i="1" s="1"/>
  <c r="F42" i="1" l="1"/>
  <c r="F37" i="1"/>
  <c r="F33" i="1"/>
  <c r="F34" i="1"/>
</calcChain>
</file>

<file path=xl/comments1.xml><?xml version="1.0" encoding="utf-8"?>
<comments xmlns="http://schemas.openxmlformats.org/spreadsheetml/2006/main">
  <authors>
    <author>Filip Auinger</author>
  </authors>
  <commentList>
    <comment ref="F3" authorId="0" shapeId="0">
      <text>
        <r>
          <rPr>
            <b/>
            <sz val="9"/>
            <color indexed="81"/>
            <rFont val="Tahoma"/>
            <charset val="1"/>
          </rPr>
          <t>Filip Auinger:</t>
        </r>
        <r>
          <rPr>
            <sz val="9"/>
            <color indexed="81"/>
            <rFont val="Tahoma"/>
            <charset val="1"/>
          </rPr>
          <t xml:space="preserve">
Zdroj 90 - DOPLŇKOVÁ ČINNOST, je stanoven minimální povinný % zisk (plesy, smluvní výzkum, ostatní akce); viz záložku Kontroly a nastavení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38"/>
          </rPr>
          <t>Filip Auinger:</t>
        </r>
        <r>
          <rPr>
            <sz val="9"/>
            <color indexed="81"/>
            <rFont val="Tahoma"/>
            <family val="2"/>
            <charset val="238"/>
          </rPr>
          <t xml:space="preserve">
70 % můžete využít pro potřeby týmu či odměny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38"/>
          </rPr>
          <t>Filip Auinger:</t>
        </r>
        <r>
          <rPr>
            <sz val="9"/>
            <color indexed="81"/>
            <rFont val="Tahoma"/>
            <family val="2"/>
            <charset val="238"/>
          </rPr>
          <t xml:space="preserve">
Zisk pro celkovou částku zaorkouhlenou na stovky Kč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Filip Auinger:</t>
        </r>
        <r>
          <rPr>
            <sz val="9"/>
            <color indexed="81"/>
            <rFont val="Tahoma"/>
            <charset val="1"/>
          </rPr>
          <t xml:space="preserve">
20 % režie + 10 % ze zisku</t>
        </r>
      </text>
    </comment>
  </commentList>
</comments>
</file>

<file path=xl/comments2.xml><?xml version="1.0" encoding="utf-8"?>
<comments xmlns="http://schemas.openxmlformats.org/spreadsheetml/2006/main">
  <authors>
    <author>Filip Auinger</author>
  </authors>
  <commentList>
    <comment ref="B14" authorId="0" shapeId="0">
      <text>
        <r>
          <rPr>
            <b/>
            <sz val="9"/>
            <color indexed="81"/>
            <rFont val="Tahoma"/>
            <charset val="1"/>
          </rPr>
          <t>Filip Auinger:</t>
        </r>
        <r>
          <rPr>
            <sz val="9"/>
            <color indexed="81"/>
            <rFont val="Tahoma"/>
            <charset val="1"/>
          </rPr>
          <t xml:space="preserve">
Poslal(a) David, Dnes v 14:36
Hoj snad je OK posílat touto cestou 🙂
Poslal(a) David, Dnes v 14:36
= Dříve byla částka 50 tis. uvedena v metodice hodnocení výsledků vědy a výzkumu. Toto už neplatí a žádná směrnice to neupravuje. Můžeme tedy vykazovat i zakázky smluvního výzkumu o nižším objemu (bez jakéhokoliv limitu).</t>
        </r>
      </text>
    </comment>
  </commentList>
</comments>
</file>

<file path=xl/sharedStrings.xml><?xml version="1.0" encoding="utf-8"?>
<sst xmlns="http://schemas.openxmlformats.org/spreadsheetml/2006/main" count="103" uniqueCount="103">
  <si>
    <t>Nastavení výpočtů pro Evidenční list zakázky</t>
  </si>
  <si>
    <t>Mzdové náhrady [%]</t>
  </si>
  <si>
    <t>Sociální a zdravotní pojištění [%]</t>
  </si>
  <si>
    <t>Tvorba sociálního fondu, úrazové pojištění [%]</t>
  </si>
  <si>
    <t>Režijní náklad fakulty pro zdroj 90 (nepřímé náklady) [%]</t>
  </si>
  <si>
    <t>*Název zakázky:</t>
  </si>
  <si>
    <t>DPH [%]</t>
  </si>
  <si>
    <t>Kontrola podmínek pro smluvní výzkum</t>
  </si>
  <si>
    <t>*Období plnění zakázky:</t>
  </si>
  <si>
    <t>Číslo SPP (doplní ek. oddělení):</t>
  </si>
  <si>
    <t>Objem započitatelný do smluvního výzkumu [Kč bez DPH]</t>
  </si>
  <si>
    <t>Objem nezapočitatelný do smluvního výzkumu [Kč bez DPH]</t>
  </si>
  <si>
    <t>Číslo NS (doplní ek. oddělení):</t>
  </si>
  <si>
    <t>Lze vykázat jako smluvní výzkum?</t>
  </si>
  <si>
    <t>Nastavení výpočtů provizí a kvantifikace</t>
  </si>
  <si>
    <t>Hodinová sazba pro výpočet kvanitifikace [Kč/hod]</t>
  </si>
  <si>
    <t>Předpokládaná provize</t>
  </si>
  <si>
    <t>Položka</t>
  </si>
  <si>
    <t>Provize pro sprostředkovatele [Kč]</t>
  </si>
  <si>
    <t>Kč</t>
  </si>
  <si>
    <t>Provize pro katedru řešitele [Kč]</t>
  </si>
  <si>
    <t>Předpokládaná kvantifikace</t>
  </si>
  <si>
    <t>1.</t>
  </si>
  <si>
    <t>Kvantifikace pro sprostředkovatele [hod]</t>
  </si>
  <si>
    <t>Kvantifikace celkem dle položky 2.1. Mzdy a odměny [hod]</t>
  </si>
  <si>
    <t>1.1.</t>
  </si>
  <si>
    <t>Kvantifikace dle položek 2.2. a 2.3. Hodina proplacené práce = hodina kvantifikace.</t>
  </si>
  <si>
    <t>1.2.</t>
  </si>
  <si>
    <t>Cestovné</t>
  </si>
  <si>
    <t>1.3.</t>
  </si>
  <si>
    <t>Nepřímé náklady + Zisk - Provize [Kč bez DPH]</t>
  </si>
  <si>
    <t>1.4.</t>
  </si>
  <si>
    <t>Služby a subdodávky</t>
  </si>
  <si>
    <t>1.5.</t>
  </si>
  <si>
    <t>Ostatní přímé náklady</t>
  </si>
  <si>
    <t>2.</t>
  </si>
  <si>
    <t>Mzdové náklady celkem (součet položek 2.1. - 2.4.)</t>
  </si>
  <si>
    <t>2.1.</t>
  </si>
  <si>
    <t>2.2.</t>
  </si>
  <si>
    <t>Dohody o pracovní činnosti</t>
  </si>
  <si>
    <t>2.3.</t>
  </si>
  <si>
    <t>Dohody o provedení práce (bez pojištění do 10 tis. Kč)</t>
  </si>
  <si>
    <t>2.4.</t>
  </si>
  <si>
    <t>Mzdové náhrady (% z položky 2.1.)</t>
  </si>
  <si>
    <t>3.</t>
  </si>
  <si>
    <t>Sociální a zdravotní pojištění (% z položek 2.1. + 2.2. + 2.4.)</t>
  </si>
  <si>
    <t>4.</t>
  </si>
  <si>
    <t>Tvorba sociálního fondu, úrazové pojištění (% z položek 2.1. + 2.4.)</t>
  </si>
  <si>
    <t>5.</t>
  </si>
  <si>
    <t>Nepřímé (režijní) náklady fakulty (% z položek 1. + 2. + 3. + 4.)</t>
  </si>
  <si>
    <t>6.</t>
  </si>
  <si>
    <t>Mezisoučet (součet položek 1. + 2. + 3. + 4. + 5.)</t>
  </si>
  <si>
    <t>7.</t>
  </si>
  <si>
    <t>8.</t>
  </si>
  <si>
    <t>9.</t>
  </si>
  <si>
    <t>Náklady celkem (bez DPH)</t>
  </si>
  <si>
    <t>10.</t>
  </si>
  <si>
    <t>Náklady celkem (včetně DPH)</t>
  </si>
  <si>
    <t>Kalkulace předpokládaných příjmů</t>
  </si>
  <si>
    <t>11.</t>
  </si>
  <si>
    <t>12.</t>
  </si>
  <si>
    <t>Jméno</t>
  </si>
  <si>
    <t>Datum</t>
  </si>
  <si>
    <t>Podpis</t>
  </si>
  <si>
    <t>Zpracoval:</t>
  </si>
  <si>
    <t>Osoba oprávněná jednat ve věcech zakázky</t>
  </si>
  <si>
    <t>Doporučil:</t>
  </si>
  <si>
    <t>Vedoucí pracoviště - příkazce</t>
  </si>
  <si>
    <t>Kontroloval:</t>
  </si>
  <si>
    <t>Hlavní účetní</t>
  </si>
  <si>
    <t>Schválil:</t>
  </si>
  <si>
    <t>Tajemník - správce rozpočtu</t>
  </si>
  <si>
    <t>Minimální povinný zisk PdF UP (% z položky 6.)</t>
  </si>
  <si>
    <t>Kalkulovaný zisk PdF UP (&gt;= položce 7.)</t>
  </si>
  <si>
    <t>Minimální povinný zisk PdF UP pro smluvní výzkum [%]</t>
  </si>
  <si>
    <t>Minimální povinný zisk PdF UP pro doplňkovou činnost, kterou nelze vykázat jako smluvní výzkum [%]</t>
  </si>
  <si>
    <t>Podíl na zisku PdF UP pro sprostředkovatele [%]</t>
  </si>
  <si>
    <t>Podíl na zisku PdF UP pro katedru řešitele [%]</t>
  </si>
  <si>
    <t>Předpokládaná bilance pro PdF UP</t>
  </si>
  <si>
    <t>Podíl PdF UP bez DPH [%]</t>
  </si>
  <si>
    <t>Investice a odpisy (pro výši odpisu oslovte …)</t>
  </si>
  <si>
    <t>Spotřeba materiálu a drobný hmotný</t>
  </si>
  <si>
    <t>Mzdy bez odměn</t>
  </si>
  <si>
    <t>Zdroj:</t>
  </si>
  <si>
    <r>
      <t xml:space="preserve">Kalkulace </t>
    </r>
    <r>
      <rPr>
        <b/>
        <sz val="11"/>
        <color rgb="FF00B050"/>
        <rFont val="Calibri"/>
        <family val="2"/>
        <charset val="238"/>
      </rPr>
      <t>předpokládaných</t>
    </r>
    <r>
      <rPr>
        <b/>
        <sz val="11"/>
        <color theme="1"/>
        <rFont val="Calibri"/>
      </rPr>
      <t xml:space="preserve"> nákladů </t>
    </r>
  </si>
  <si>
    <r>
      <t xml:space="preserve">Ostatní náklady </t>
    </r>
    <r>
      <rPr>
        <b/>
        <sz val="11"/>
        <color rgb="FF00B050"/>
        <rFont val="Calibri"/>
        <family val="2"/>
        <charset val="238"/>
      </rPr>
      <t>bez DPH</t>
    </r>
    <r>
      <rPr>
        <b/>
        <sz val="11"/>
        <color theme="1"/>
        <rFont val="Calibri"/>
      </rPr>
      <t xml:space="preserve"> (součet položek 1.1. - 1.5.)</t>
    </r>
  </si>
  <si>
    <t>Podíl na děkanát děkanát PdF [Kč bez DPH]</t>
  </si>
  <si>
    <t>Odesláno na pracoviště [Kč bez DPH]</t>
  </si>
  <si>
    <t>Čáska pro PdF [Kč bez DPH]</t>
  </si>
  <si>
    <t>Čáska dle faktury [Kč s DPH]</t>
  </si>
  <si>
    <t>Ostatní náklady [Kč bez DPH]</t>
  </si>
  <si>
    <t>Odhadnutý objem práce [hod]</t>
  </si>
  <si>
    <t>Odhadnutý objem práce [člověkoměsíc]</t>
  </si>
  <si>
    <r>
      <rPr>
        <b/>
        <sz val="16"/>
        <color theme="1"/>
        <rFont val="Calibri"/>
        <family val="2"/>
        <charset val="238"/>
      </rPr>
      <t>Evidenční list zakázky pro doplňkovou činnost PdF UP</t>
    </r>
    <r>
      <rPr>
        <b/>
        <sz val="18"/>
        <color theme="1"/>
        <rFont val="Calibri"/>
        <family val="2"/>
        <charset val="238"/>
      </rPr>
      <t xml:space="preserve">
</t>
    </r>
    <r>
      <rPr>
        <b/>
        <sz val="14"/>
        <color rgb="FF00B050"/>
        <rFont val="Calibri"/>
        <family val="2"/>
        <charset val="238"/>
      </rPr>
      <t>! Interní dokument. Nesdílet. !</t>
    </r>
  </si>
  <si>
    <t>Rozdělení finančních prostředků na PdF</t>
  </si>
  <si>
    <t>DPH [Kč]</t>
  </si>
  <si>
    <t>Odměny k vyplacení týmu nad rámec mzdy [mzdové náklady Kč]</t>
  </si>
  <si>
    <t>Mzdy týmu [mzdové náklady Kč]</t>
  </si>
  <si>
    <t>Zisk pro pracoviště PdF - převod na NS [Kč bez DPH]</t>
  </si>
  <si>
    <t>Smluvní cena (do smlouvy) bez DPH</t>
  </si>
  <si>
    <t>Smluvní cena (do smlouvy) včetně DPH</t>
  </si>
  <si>
    <t>Informace k zakázce pro schvalování</t>
  </si>
  <si>
    <t>Pokračování na staně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</si>
</sst>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\ &quot;Kč&quot;"/>
  </numFmts>
  <fonts count="38" x14ac:knownFonts="1">
    <font>
      <sz val="11"/>
      <color theme="1"/>
      <name val="Arial"/>
    </font>
    <font>
      <sz val="18"/>
      <color theme="1"/>
      <name val="Calibri"/>
    </font>
    <font>
      <sz val="10"/>
      <color rgb="FF3F3F76"/>
      <name val="Calibri"/>
    </font>
    <font>
      <sz val="11"/>
      <name val="Arial"/>
    </font>
    <font>
      <sz val="10"/>
      <color theme="1"/>
      <name val="Calibri"/>
    </font>
    <font>
      <b/>
      <sz val="11"/>
      <color theme="1"/>
      <name val="Calibri"/>
    </font>
    <font>
      <sz val="11"/>
      <color rgb="FF3F3F76"/>
      <name val="Calibri"/>
    </font>
    <font>
      <sz val="11"/>
      <color theme="1"/>
      <name val="Calibri"/>
    </font>
    <font>
      <b/>
      <sz val="11"/>
      <color rgb="FFFA7D00"/>
      <name val="Calibri"/>
    </font>
    <font>
      <b/>
      <sz val="12"/>
      <color theme="1"/>
      <name val="Calibri"/>
    </font>
    <font>
      <sz val="11"/>
      <color rgb="FF006100"/>
      <name val="Calibri"/>
    </font>
    <font>
      <sz val="11"/>
      <color theme="1"/>
      <name val="Calibri"/>
    </font>
    <font>
      <sz val="11"/>
      <color rgb="FFFA7D00"/>
      <name val="Calibri"/>
    </font>
    <font>
      <b/>
      <sz val="11"/>
      <color rgb="FF3F3F3F"/>
      <name val="Calibri"/>
    </font>
    <font>
      <i/>
      <sz val="9"/>
      <color rgb="FF7F7F7F"/>
      <name val="Calibri"/>
    </font>
    <font>
      <i/>
      <sz val="11"/>
      <color rgb="FF7F7F7F"/>
      <name val="Calibri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92D050"/>
      <name val="Arial"/>
      <family val="2"/>
      <charset val="238"/>
    </font>
    <font>
      <b/>
      <i/>
      <sz val="11"/>
      <color rgb="FF7F7F7F"/>
      <name val="Calibri"/>
      <family val="2"/>
      <charset val="238"/>
    </font>
    <font>
      <sz val="11"/>
      <color rgb="FF3F3F3F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rgb="FF7F7F7F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8"/>
      <color rgb="FFFF0000"/>
      <name val="Arial"/>
      <family val="2"/>
      <charset val="238"/>
    </font>
    <font>
      <sz val="11"/>
      <color theme="0"/>
      <name val="Calibri"/>
      <family val="2"/>
      <charset val="238"/>
    </font>
    <font>
      <sz val="18"/>
      <color theme="0"/>
      <name val="Calibri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FFCC99"/>
      </patternFill>
    </fill>
    <fill>
      <patternFill patternType="solid">
        <fgColor theme="0" tint="-4.9989318521683403E-2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CC99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/>
    <xf numFmtId="0" fontId="2" fillId="2" borderId="2" xfId="0" applyFont="1" applyFill="1" applyBorder="1"/>
    <xf numFmtId="0" fontId="4" fillId="0" borderId="0" xfId="0" applyFont="1"/>
    <xf numFmtId="0" fontId="7" fillId="0" borderId="3" xfId="0" applyFont="1" applyBorder="1"/>
    <xf numFmtId="0" fontId="5" fillId="0" borderId="7" xfId="0" applyFont="1" applyBorder="1" applyAlignment="1">
      <alignment horizontal="right"/>
    </xf>
    <xf numFmtId="3" fontId="8" fillId="3" borderId="2" xfId="0" applyNumberFormat="1" applyFont="1" applyFill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3" fontId="10" fillId="4" borderId="2" xfId="0" applyNumberFormat="1" applyFont="1" applyFill="1" applyBorder="1" applyAlignment="1">
      <alignment horizontal="right"/>
    </xf>
    <xf numFmtId="0" fontId="16" fillId="0" borderId="0" xfId="0" applyFont="1" applyAlignment="1"/>
    <xf numFmtId="0" fontId="0" fillId="0" borderId="0" xfId="0" applyFont="1" applyAlignment="1"/>
    <xf numFmtId="0" fontId="26" fillId="0" borderId="0" xfId="0" applyFont="1" applyAlignment="1"/>
    <xf numFmtId="3" fontId="0" fillId="0" borderId="0" xfId="0" applyNumberFormat="1" applyFont="1" applyAlignment="1"/>
    <xf numFmtId="0" fontId="21" fillId="7" borderId="19" xfId="0" applyFont="1" applyFill="1" applyBorder="1" applyAlignment="1">
      <alignment wrapText="1"/>
    </xf>
    <xf numFmtId="165" fontId="28" fillId="3" borderId="23" xfId="0" applyNumberFormat="1" applyFont="1" applyFill="1" applyBorder="1" applyAlignment="1">
      <alignment horizontal="center"/>
    </xf>
    <xf numFmtId="3" fontId="28" fillId="3" borderId="23" xfId="0" applyNumberFormat="1" applyFont="1" applyFill="1" applyBorder="1" applyAlignment="1">
      <alignment horizontal="center"/>
    </xf>
    <xf numFmtId="165" fontId="28" fillId="3" borderId="29" xfId="0" applyNumberFormat="1" applyFont="1" applyFill="1" applyBorder="1" applyAlignment="1">
      <alignment horizontal="center"/>
    </xf>
    <xf numFmtId="4" fontId="28" fillId="3" borderId="35" xfId="0" applyNumberFormat="1" applyFont="1" applyFill="1" applyBorder="1" applyAlignment="1">
      <alignment horizontal="center"/>
    </xf>
    <xf numFmtId="165" fontId="28" fillId="8" borderId="29" xfId="0" applyNumberFormat="1" applyFont="1" applyFill="1" applyBorder="1" applyAlignment="1">
      <alignment horizontal="center"/>
    </xf>
    <xf numFmtId="165" fontId="13" fillId="8" borderId="23" xfId="0" applyNumberFormat="1" applyFont="1" applyFill="1" applyBorder="1" applyAlignment="1">
      <alignment horizontal="center"/>
    </xf>
    <xf numFmtId="165" fontId="28" fillId="8" borderId="23" xfId="0" applyNumberFormat="1" applyFont="1" applyFill="1" applyBorder="1" applyAlignment="1">
      <alignment horizontal="center"/>
    </xf>
    <xf numFmtId="165" fontId="28" fillId="8" borderId="26" xfId="0" applyNumberFormat="1" applyFont="1" applyFill="1" applyBorder="1" applyAlignment="1">
      <alignment horizontal="center"/>
    </xf>
    <xf numFmtId="165" fontId="28" fillId="9" borderId="23" xfId="0" applyNumberFormat="1" applyFont="1" applyFill="1" applyBorder="1" applyAlignment="1">
      <alignment horizontal="center"/>
    </xf>
    <xf numFmtId="165" fontId="28" fillId="10" borderId="23" xfId="0" applyNumberFormat="1" applyFont="1" applyFill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 applyAlignment="1"/>
    <xf numFmtId="3" fontId="36" fillId="0" borderId="8" xfId="0" applyNumberFormat="1" applyFont="1" applyFill="1" applyBorder="1"/>
    <xf numFmtId="0" fontId="34" fillId="0" borderId="0" xfId="0" applyFont="1" applyFill="1"/>
    <xf numFmtId="0" fontId="35" fillId="0" borderId="0" xfId="0" applyFont="1" applyFill="1" applyAlignment="1"/>
    <xf numFmtId="3" fontId="33" fillId="0" borderId="8" xfId="0" applyNumberFormat="1" applyFont="1" applyFill="1" applyBorder="1" applyAlignment="1">
      <alignment horizontal="right"/>
    </xf>
    <xf numFmtId="0" fontId="33" fillId="0" borderId="0" xfId="0" applyFont="1" applyFill="1"/>
    <xf numFmtId="0" fontId="5" fillId="0" borderId="38" xfId="0" applyFont="1" applyBorder="1"/>
    <xf numFmtId="1" fontId="6" fillId="5" borderId="39" xfId="0" applyNumberFormat="1" applyFont="1" applyFill="1" applyBorder="1" applyAlignment="1">
      <alignment horizontal="center"/>
    </xf>
    <xf numFmtId="0" fontId="7" fillId="0" borderId="38" xfId="0" applyFont="1" applyBorder="1"/>
    <xf numFmtId="0" fontId="5" fillId="0" borderId="3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right"/>
    </xf>
    <xf numFmtId="3" fontId="12" fillId="3" borderId="39" xfId="0" applyNumberFormat="1" applyFont="1" applyFill="1" applyBorder="1" applyAlignment="1">
      <alignment horizontal="right"/>
    </xf>
    <xf numFmtId="0" fontId="7" fillId="0" borderId="43" xfId="0" applyFont="1" applyBorder="1" applyAlignment="1">
      <alignment horizontal="right"/>
    </xf>
    <xf numFmtId="3" fontId="12" fillId="3" borderId="39" xfId="0" applyNumberFormat="1" applyFont="1" applyFill="1" applyBorder="1"/>
    <xf numFmtId="3" fontId="8" fillId="3" borderId="39" xfId="0" applyNumberFormat="1" applyFont="1" applyFill="1" applyBorder="1"/>
    <xf numFmtId="3" fontId="13" fillId="3" borderId="44" xfId="0" applyNumberFormat="1" applyFont="1" applyFill="1" applyBorder="1"/>
    <xf numFmtId="0" fontId="5" fillId="0" borderId="38" xfId="0" applyFont="1" applyBorder="1" applyAlignment="1">
      <alignment horizontal="right"/>
    </xf>
    <xf numFmtId="3" fontId="6" fillId="6" borderId="39" xfId="0" applyNumberFormat="1" applyFont="1" applyFill="1" applyBorder="1"/>
    <xf numFmtId="0" fontId="5" fillId="0" borderId="45" xfId="0" applyFont="1" applyBorder="1" applyAlignment="1">
      <alignment horizontal="right"/>
    </xf>
    <xf numFmtId="3" fontId="6" fillId="6" borderId="49" xfId="0" applyNumberFormat="1" applyFont="1" applyFill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32" fillId="0" borderId="0" xfId="0" applyNumberFormat="1" applyFont="1" applyAlignment="1" applyProtection="1">
      <protection locked="0"/>
    </xf>
    <xf numFmtId="3" fontId="6" fillId="13" borderId="39" xfId="0" applyNumberFormat="1" applyFont="1" applyFill="1" applyBorder="1" applyProtection="1">
      <protection locked="0"/>
    </xf>
    <xf numFmtId="0" fontId="18" fillId="7" borderId="20" xfId="0" applyFont="1" applyFill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27" fillId="0" borderId="16" xfId="0" applyFont="1" applyBorder="1" applyAlignment="1">
      <alignment horizontal="left"/>
    </xf>
    <xf numFmtId="0" fontId="29" fillId="0" borderId="22" xfId="0" applyFont="1" applyBorder="1" applyAlignment="1">
      <alignment horizontal="left" indent="1"/>
    </xf>
    <xf numFmtId="0" fontId="15" fillId="0" borderId="16" xfId="0" applyFont="1" applyBorder="1" applyAlignment="1">
      <alignment horizontal="left" indent="1"/>
    </xf>
    <xf numFmtId="0" fontId="29" fillId="0" borderId="16" xfId="0" applyFont="1" applyBorder="1" applyAlignment="1">
      <alignment horizontal="left" indent="1"/>
    </xf>
    <xf numFmtId="0" fontId="15" fillId="0" borderId="22" xfId="0" applyFont="1" applyBorder="1" applyAlignment="1">
      <alignment horizontal="left" indent="1"/>
    </xf>
    <xf numFmtId="0" fontId="29" fillId="0" borderId="24" xfId="0" applyFont="1" applyBorder="1" applyAlignment="1">
      <alignment horizontal="left" indent="1"/>
    </xf>
    <xf numFmtId="0" fontId="29" fillId="0" borderId="25" xfId="0" applyFont="1" applyBorder="1" applyAlignment="1">
      <alignment horizontal="left" indent="1"/>
    </xf>
    <xf numFmtId="0" fontId="27" fillId="0" borderId="27" xfId="0" applyFont="1" applyBorder="1" applyAlignment="1">
      <alignment horizontal="left"/>
    </xf>
    <xf numFmtId="0" fontId="27" fillId="0" borderId="28" xfId="0" applyFont="1" applyBorder="1" applyAlignment="1">
      <alignment horizontal="left"/>
    </xf>
    <xf numFmtId="0" fontId="29" fillId="0" borderId="22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29" fillId="0" borderId="33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30" fillId="0" borderId="30" xfId="0" applyFont="1" applyBorder="1" applyAlignment="1">
      <alignment horizontal="center" wrapText="1"/>
    </xf>
    <xf numFmtId="0" fontId="30" fillId="0" borderId="31" xfId="0" applyFont="1" applyBorder="1" applyAlignment="1">
      <alignment horizontal="center" wrapText="1"/>
    </xf>
    <xf numFmtId="0" fontId="30" fillId="0" borderId="32" xfId="0" applyFont="1" applyBorder="1" applyAlignment="1">
      <alignment horizont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left"/>
    </xf>
    <xf numFmtId="0" fontId="15" fillId="12" borderId="16" xfId="0" applyFont="1" applyFill="1" applyBorder="1" applyAlignment="1">
      <alignment horizontal="left"/>
    </xf>
    <xf numFmtId="0" fontId="15" fillId="11" borderId="22" xfId="0" applyFont="1" applyFill="1" applyBorder="1" applyAlignment="1">
      <alignment horizontal="left"/>
    </xf>
    <xf numFmtId="0" fontId="15" fillId="11" borderId="16" xfId="0" applyFont="1" applyFill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3" fillId="0" borderId="4" xfId="0" applyFont="1" applyBorder="1"/>
    <xf numFmtId="0" fontId="7" fillId="0" borderId="38" xfId="0" applyFont="1" applyBorder="1" applyAlignment="1">
      <alignment horizontal="left"/>
    </xf>
    <xf numFmtId="0" fontId="7" fillId="12" borderId="12" xfId="0" applyFont="1" applyFill="1" applyBorder="1" applyAlignment="1" applyProtection="1">
      <alignment horizontal="left"/>
      <protection locked="0"/>
    </xf>
    <xf numFmtId="0" fontId="3" fillId="12" borderId="13" xfId="0" applyFont="1" applyFill="1" applyBorder="1" applyProtection="1">
      <protection locked="0"/>
    </xf>
    <xf numFmtId="0" fontId="7" fillId="12" borderId="9" xfId="0" applyFont="1" applyFill="1" applyBorder="1" applyAlignment="1" applyProtection="1">
      <alignment horizontal="left"/>
      <protection locked="0"/>
    </xf>
    <xf numFmtId="0" fontId="3" fillId="12" borderId="55" xfId="0" applyFont="1" applyFill="1" applyBorder="1" applyProtection="1">
      <protection locked="0"/>
    </xf>
    <xf numFmtId="0" fontId="3" fillId="12" borderId="14" xfId="0" applyFont="1" applyFill="1" applyBorder="1" applyProtection="1">
      <protection locked="0"/>
    </xf>
    <xf numFmtId="0" fontId="3" fillId="12" borderId="40" xfId="0" applyFont="1" applyFill="1" applyBorder="1" applyProtection="1">
      <protection locked="0"/>
    </xf>
    <xf numFmtId="0" fontId="7" fillId="0" borderId="50" xfId="0" applyFont="1" applyBorder="1" applyAlignment="1">
      <alignment horizontal="center"/>
    </xf>
    <xf numFmtId="0" fontId="3" fillId="0" borderId="51" xfId="0" applyFont="1" applyBorder="1"/>
    <xf numFmtId="0" fontId="5" fillId="0" borderId="53" xfId="0" applyFont="1" applyBorder="1" applyAlignment="1">
      <alignment horizontal="center"/>
    </xf>
    <xf numFmtId="0" fontId="3" fillId="0" borderId="54" xfId="0" applyFont="1" applyBorder="1"/>
    <xf numFmtId="0" fontId="3" fillId="12" borderId="56" xfId="0" applyFont="1" applyFill="1" applyBorder="1" applyProtection="1">
      <protection locked="0"/>
    </xf>
    <xf numFmtId="0" fontId="3" fillId="12" borderId="57" xfId="0" applyFont="1" applyFill="1" applyBorder="1" applyProtection="1">
      <protection locked="0"/>
    </xf>
    <xf numFmtId="0" fontId="3" fillId="12" borderId="58" xfId="0" applyFont="1" applyFill="1" applyBorder="1" applyProtection="1">
      <protection locked="0"/>
    </xf>
    <xf numFmtId="0" fontId="14" fillId="0" borderId="45" xfId="0" applyFont="1" applyBorder="1" applyAlignment="1">
      <alignment horizontal="left"/>
    </xf>
    <xf numFmtId="0" fontId="3" fillId="0" borderId="48" xfId="0" applyFont="1" applyBorder="1"/>
    <xf numFmtId="0" fontId="18" fillId="0" borderId="46" xfId="0" applyFont="1" applyBorder="1" applyAlignment="1">
      <alignment horizontal="left"/>
    </xf>
    <xf numFmtId="0" fontId="3" fillId="0" borderId="47" xfId="0" applyFont="1" applyBorder="1"/>
    <xf numFmtId="0" fontId="5" fillId="0" borderId="1" xfId="0" applyFont="1" applyBorder="1" applyAlignment="1">
      <alignment horizontal="left"/>
    </xf>
    <xf numFmtId="0" fontId="3" fillId="0" borderId="3" xfId="0" applyFont="1" applyBorder="1"/>
    <xf numFmtId="0" fontId="5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5" fillId="0" borderId="38" xfId="0" applyFont="1" applyBorder="1" applyAlignment="1">
      <alignment horizontal="center"/>
    </xf>
    <xf numFmtId="0" fontId="3" fillId="0" borderId="41" xfId="0" applyFont="1" applyBorder="1"/>
    <xf numFmtId="0" fontId="1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3" fillId="0" borderId="15" xfId="0" applyFont="1" applyBorder="1"/>
    <xf numFmtId="0" fontId="6" fillId="13" borderId="17" xfId="0" applyFont="1" applyFill="1" applyBorder="1" applyAlignment="1" applyProtection="1">
      <alignment horizontal="left"/>
      <protection locked="0"/>
    </xf>
    <xf numFmtId="0" fontId="3" fillId="12" borderId="18" xfId="0" applyFont="1" applyFill="1" applyBorder="1" applyProtection="1">
      <protection locked="0"/>
    </xf>
    <xf numFmtId="0" fontId="3" fillId="12" borderId="37" xfId="0" applyFont="1" applyFill="1" applyBorder="1" applyProtection="1">
      <protection locked="0"/>
    </xf>
    <xf numFmtId="49" fontId="6" fillId="13" borderId="5" xfId="0" applyNumberFormat="1" applyFont="1" applyFill="1" applyBorder="1" applyAlignment="1" applyProtection="1">
      <alignment horizontal="left"/>
      <protection locked="0"/>
    </xf>
    <xf numFmtId="0" fontId="3" fillId="12" borderId="6" xfId="0" applyFont="1" applyFill="1" applyBorder="1" applyProtection="1">
      <protection locked="0"/>
    </xf>
    <xf numFmtId="1" fontId="7" fillId="0" borderId="14" xfId="0" applyNumberFormat="1" applyFont="1" applyBorder="1" applyAlignment="1" applyProtection="1">
      <alignment horizontal="center"/>
      <protection locked="0"/>
    </xf>
    <xf numFmtId="1" fontId="7" fillId="0" borderId="15" xfId="0" applyNumberFormat="1" applyFont="1" applyBorder="1" applyAlignment="1" applyProtection="1">
      <alignment horizontal="center"/>
      <protection locked="0"/>
    </xf>
    <xf numFmtId="1" fontId="7" fillId="0" borderId="40" xfId="0" applyNumberFormat="1" applyFont="1" applyBorder="1" applyAlignment="1" applyProtection="1">
      <alignment horizontal="center"/>
      <protection locked="0"/>
    </xf>
    <xf numFmtId="0" fontId="21" fillId="7" borderId="20" xfId="0" applyFont="1" applyFill="1" applyBorder="1" applyAlignment="1">
      <alignment horizontal="center" wrapText="1"/>
    </xf>
    <xf numFmtId="0" fontId="21" fillId="7" borderId="2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17" fillId="0" borderId="38" xfId="0" applyFont="1" applyBorder="1" applyAlignment="1">
      <alignment horizontal="center"/>
    </xf>
    <xf numFmtId="0" fontId="5" fillId="0" borderId="3" xfId="0" applyFont="1" applyBorder="1" applyAlignment="1">
      <alignment horizontal="left"/>
    </xf>
  </cellXfs>
  <cellStyles count="1">
    <cellStyle name="Normální" xfId="0" builtinId="0"/>
  </cellStyles>
  <dxfs count="8">
    <dxf>
      <font>
        <b/>
        <color rgb="FFC00000"/>
      </font>
      <fill>
        <patternFill patternType="solid">
          <fgColor rgb="FFFBE4D5"/>
          <bgColor rgb="FFFBE4D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color rgb="FFC00000"/>
      </font>
      <fill>
        <patternFill patternType="solid">
          <fgColor rgb="FFFBE4D5"/>
          <bgColor rgb="FFFBE4D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color rgb="FF00B050"/>
      </font>
      <fill>
        <patternFill patternType="solid">
          <fgColor rgb="FFE2EFD9"/>
          <bgColor rgb="FFE2EFD9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  <color rgb="FFC00000"/>
      </font>
      <fill>
        <patternFill patternType="solid">
          <fgColor rgb="FFFBE4D5"/>
          <bgColor rgb="FFFBE4D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color rgb="FFC00000"/>
      </font>
      <fill>
        <patternFill patternType="solid">
          <fgColor rgb="FFFBE4D5"/>
          <bgColor rgb="FFFBE4D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color rgb="FF00B050"/>
      </font>
      <fill>
        <patternFill patternType="solid">
          <fgColor rgb="FFE2EFD9"/>
          <bgColor rgb="FFE2EFD9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ill>
        <patternFill patternType="solid">
          <fgColor rgb="FFFF5050"/>
          <bgColor rgb="FFFF505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color rgb="FFC00000"/>
      </font>
      <fill>
        <patternFill patternType="solid">
          <fgColor rgb="FFFF7C80"/>
          <bgColor rgb="FFFF7C8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34998</xdr:rowOff>
    </xdr:from>
    <xdr:to>
      <xdr:col>0</xdr:col>
      <xdr:colOff>609601</xdr:colOff>
      <xdr:row>0</xdr:row>
      <xdr:rowOff>533195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34998"/>
          <a:ext cx="495300" cy="49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J989"/>
  <sheetViews>
    <sheetView tabSelected="1" zoomScale="80" zoomScaleNormal="80" workbookViewId="0">
      <selection activeCell="C5" sqref="C5:F5"/>
    </sheetView>
  </sheetViews>
  <sheetFormatPr defaultColWidth="12.75" defaultRowHeight="15" customHeight="1" x14ac:dyDescent="0.2"/>
  <cols>
    <col min="1" max="1" width="9.25" customWidth="1"/>
    <col min="2" max="2" width="18" customWidth="1"/>
    <col min="3" max="3" width="19.25" customWidth="1"/>
    <col min="4" max="4" width="11.25" customWidth="1"/>
    <col min="5" max="5" width="6.75" customWidth="1"/>
    <col min="6" max="6" width="11.5" customWidth="1"/>
    <col min="7" max="8" width="7.75" customWidth="1"/>
    <col min="20" max="26" width="7.75" customWidth="1"/>
  </cols>
  <sheetData>
    <row r="1" spans="1:10" ht="46.15" customHeight="1" thickBot="1" x14ac:dyDescent="0.4">
      <c r="A1" s="15"/>
      <c r="B1" s="117" t="s">
        <v>93</v>
      </c>
      <c r="C1" s="117"/>
      <c r="D1" s="117"/>
      <c r="E1" s="117"/>
      <c r="F1" s="118"/>
      <c r="G1" s="11"/>
    </row>
    <row r="2" spans="1:10" ht="18" customHeight="1" x14ac:dyDescent="0.25">
      <c r="A2" s="107" t="s">
        <v>5</v>
      </c>
      <c r="B2" s="108"/>
      <c r="C2" s="109"/>
      <c r="D2" s="110"/>
      <c r="E2" s="110"/>
      <c r="F2" s="111"/>
    </row>
    <row r="3" spans="1:10" ht="18" customHeight="1" x14ac:dyDescent="0.25">
      <c r="A3" s="34" t="s">
        <v>8</v>
      </c>
      <c r="B3" s="4"/>
      <c r="C3" s="112"/>
      <c r="D3" s="113"/>
      <c r="E3" s="5" t="s">
        <v>83</v>
      </c>
      <c r="F3" s="35">
        <v>90</v>
      </c>
      <c r="G3" s="11"/>
    </row>
    <row r="4" spans="1:10" ht="18" customHeight="1" x14ac:dyDescent="0.25">
      <c r="A4" s="36" t="s">
        <v>9</v>
      </c>
      <c r="B4" s="4"/>
      <c r="C4" s="114"/>
      <c r="D4" s="115"/>
      <c r="E4" s="115"/>
      <c r="F4" s="116"/>
    </row>
    <row r="5" spans="1:10" ht="18" customHeight="1" x14ac:dyDescent="0.25">
      <c r="A5" s="80" t="s">
        <v>12</v>
      </c>
      <c r="B5" s="99"/>
      <c r="C5" s="120"/>
      <c r="D5" s="121"/>
      <c r="E5" s="121"/>
      <c r="F5" s="122"/>
    </row>
    <row r="6" spans="1:10" ht="18" customHeight="1" x14ac:dyDescent="0.25">
      <c r="A6" s="103"/>
      <c r="B6" s="99"/>
      <c r="C6" s="99"/>
      <c r="D6" s="99"/>
      <c r="E6" s="99"/>
      <c r="F6" s="104"/>
    </row>
    <row r="7" spans="1:10" ht="18" customHeight="1" x14ac:dyDescent="0.25">
      <c r="A7" s="123" t="s">
        <v>84</v>
      </c>
      <c r="B7" s="99"/>
      <c r="C7" s="99"/>
      <c r="D7" s="99"/>
      <c r="E7" s="99"/>
      <c r="F7" s="104"/>
    </row>
    <row r="8" spans="1:10" ht="18" customHeight="1" x14ac:dyDescent="0.25">
      <c r="A8" s="37"/>
      <c r="B8" s="124" t="s">
        <v>17</v>
      </c>
      <c r="C8" s="99"/>
      <c r="D8" s="99"/>
      <c r="E8" s="79"/>
      <c r="F8" s="38" t="s">
        <v>19</v>
      </c>
    </row>
    <row r="9" spans="1:10" ht="18" customHeight="1" x14ac:dyDescent="0.25">
      <c r="A9" s="39" t="s">
        <v>22</v>
      </c>
      <c r="B9" s="119" t="s">
        <v>85</v>
      </c>
      <c r="C9" s="99"/>
      <c r="D9" s="99"/>
      <c r="E9" s="79"/>
      <c r="F9" s="40">
        <f>SUM(F10:F14)</f>
        <v>0</v>
      </c>
    </row>
    <row r="10" spans="1:10" ht="18" customHeight="1" x14ac:dyDescent="0.25">
      <c r="A10" s="41" t="s">
        <v>25</v>
      </c>
      <c r="B10" s="106" t="s">
        <v>81</v>
      </c>
      <c r="C10" s="99"/>
      <c r="D10" s="99"/>
      <c r="E10" s="79"/>
      <c r="F10" s="52"/>
    </row>
    <row r="11" spans="1:10" ht="18" customHeight="1" x14ac:dyDescent="0.25">
      <c r="A11" s="41" t="s">
        <v>27</v>
      </c>
      <c r="B11" s="106" t="s">
        <v>28</v>
      </c>
      <c r="C11" s="99"/>
      <c r="D11" s="99"/>
      <c r="E11" s="79"/>
      <c r="F11" s="52"/>
    </row>
    <row r="12" spans="1:10" ht="18" customHeight="1" x14ac:dyDescent="0.25">
      <c r="A12" s="41" t="s">
        <v>29</v>
      </c>
      <c r="B12" s="106" t="s">
        <v>80</v>
      </c>
      <c r="C12" s="99"/>
      <c r="D12" s="99"/>
      <c r="E12" s="79"/>
      <c r="F12" s="52"/>
    </row>
    <row r="13" spans="1:10" ht="18" customHeight="1" x14ac:dyDescent="0.25">
      <c r="A13" s="41" t="s">
        <v>31</v>
      </c>
      <c r="B13" s="106" t="s">
        <v>32</v>
      </c>
      <c r="C13" s="99"/>
      <c r="D13" s="99"/>
      <c r="E13" s="79"/>
      <c r="F13" s="52"/>
    </row>
    <row r="14" spans="1:10" ht="18" customHeight="1" x14ac:dyDescent="0.25">
      <c r="A14" s="41" t="s">
        <v>33</v>
      </c>
      <c r="B14" s="106" t="s">
        <v>34</v>
      </c>
      <c r="C14" s="99"/>
      <c r="D14" s="99"/>
      <c r="E14" s="79"/>
      <c r="F14" s="52"/>
    </row>
    <row r="15" spans="1:10" ht="18" customHeight="1" x14ac:dyDescent="0.25">
      <c r="A15" s="39" t="s">
        <v>35</v>
      </c>
      <c r="B15" s="98" t="s">
        <v>36</v>
      </c>
      <c r="C15" s="99"/>
      <c r="D15" s="99"/>
      <c r="E15" s="79"/>
      <c r="F15" s="42">
        <f>SUM(F16:F19)</f>
        <v>0</v>
      </c>
      <c r="J15" s="12"/>
    </row>
    <row r="16" spans="1:10" ht="18" customHeight="1" x14ac:dyDescent="0.25">
      <c r="A16" s="41" t="s">
        <v>37</v>
      </c>
      <c r="B16" s="105" t="s">
        <v>82</v>
      </c>
      <c r="C16" s="99"/>
      <c r="D16" s="99"/>
      <c r="E16" s="79"/>
      <c r="F16" s="52"/>
    </row>
    <row r="17" spans="1:7" ht="18" customHeight="1" x14ac:dyDescent="0.25">
      <c r="A17" s="41" t="s">
        <v>38</v>
      </c>
      <c r="B17" s="106" t="s">
        <v>39</v>
      </c>
      <c r="C17" s="99"/>
      <c r="D17" s="99"/>
      <c r="E17" s="79"/>
      <c r="F17" s="52"/>
    </row>
    <row r="18" spans="1:7" ht="18" customHeight="1" x14ac:dyDescent="0.25">
      <c r="A18" s="41" t="s">
        <v>40</v>
      </c>
      <c r="B18" s="106" t="s">
        <v>41</v>
      </c>
      <c r="C18" s="99"/>
      <c r="D18" s="99"/>
      <c r="E18" s="79"/>
      <c r="F18" s="52"/>
    </row>
    <row r="19" spans="1:7" ht="18" customHeight="1" x14ac:dyDescent="0.25">
      <c r="A19" s="41" t="s">
        <v>42</v>
      </c>
      <c r="B19" s="105" t="s">
        <v>43</v>
      </c>
      <c r="C19" s="99"/>
      <c r="D19" s="99"/>
      <c r="E19" s="79"/>
      <c r="F19" s="42">
        <f>(F16/100)*Nastavení!A2</f>
        <v>0</v>
      </c>
    </row>
    <row r="20" spans="1:7" ht="18" customHeight="1" x14ac:dyDescent="0.25">
      <c r="A20" s="39" t="s">
        <v>44</v>
      </c>
      <c r="B20" s="98" t="s">
        <v>45</v>
      </c>
      <c r="C20" s="99"/>
      <c r="D20" s="99"/>
      <c r="E20" s="79"/>
      <c r="F20" s="42">
        <f>((F16+F17+F19)/100)*Nastavení!A3</f>
        <v>0</v>
      </c>
    </row>
    <row r="21" spans="1:7" ht="18" customHeight="1" x14ac:dyDescent="0.25">
      <c r="A21" s="39" t="s">
        <v>46</v>
      </c>
      <c r="B21" s="98" t="s">
        <v>47</v>
      </c>
      <c r="C21" s="99"/>
      <c r="D21" s="99"/>
      <c r="E21" s="79"/>
      <c r="F21" s="42">
        <f>((F16+F19)/100)*Nastavení!A4</f>
        <v>0</v>
      </c>
    </row>
    <row r="22" spans="1:7" ht="18" customHeight="1" x14ac:dyDescent="0.25">
      <c r="A22" s="39" t="s">
        <v>48</v>
      </c>
      <c r="B22" s="98" t="s">
        <v>49</v>
      </c>
      <c r="C22" s="99"/>
      <c r="D22" s="99"/>
      <c r="E22" s="79"/>
      <c r="F22" s="42">
        <f>((F9+F15+F20+F21)/100)*Nastavení!A5</f>
        <v>0</v>
      </c>
    </row>
    <row r="23" spans="1:7" ht="18" customHeight="1" x14ac:dyDescent="0.25">
      <c r="A23" s="39" t="s">
        <v>50</v>
      </c>
      <c r="B23" s="98" t="s">
        <v>51</v>
      </c>
      <c r="C23" s="99"/>
      <c r="D23" s="99"/>
      <c r="E23" s="79"/>
      <c r="F23" s="42">
        <f>F9+F15+F20+F21+F22</f>
        <v>0</v>
      </c>
    </row>
    <row r="24" spans="1:7" ht="18" customHeight="1" x14ac:dyDescent="0.25">
      <c r="A24" s="39" t="s">
        <v>52</v>
      </c>
      <c r="B24" s="98" t="s">
        <v>72</v>
      </c>
      <c r="C24" s="99"/>
      <c r="D24" s="99"/>
      <c r="E24" s="79"/>
      <c r="F24" s="43">
        <f>IF(Nastavení!A14="ANO",(F23/100)*Nastavení!A6,(F23/100)*Nastavení!A7)</f>
        <v>0</v>
      </c>
    </row>
    <row r="25" spans="1:7" ht="18" customHeight="1" x14ac:dyDescent="0.25">
      <c r="A25" s="39" t="s">
        <v>53</v>
      </c>
      <c r="B25" s="98" t="s">
        <v>73</v>
      </c>
      <c r="C25" s="99"/>
      <c r="D25" s="99"/>
      <c r="E25" s="79"/>
      <c r="F25" s="52"/>
      <c r="G25" s="51">
        <f>((CEILING(F27,100))-F27)/(Nastavení!A8/100+1)+F25</f>
        <v>0</v>
      </c>
    </row>
    <row r="26" spans="1:7" ht="18" customHeight="1" x14ac:dyDescent="0.25">
      <c r="A26" s="39" t="s">
        <v>54</v>
      </c>
      <c r="B26" s="98" t="s">
        <v>55</v>
      </c>
      <c r="C26" s="99"/>
      <c r="D26" s="99"/>
      <c r="E26" s="79"/>
      <c r="F26" s="44">
        <f>F23+F25</f>
        <v>0</v>
      </c>
    </row>
    <row r="27" spans="1:7" ht="18" customHeight="1" x14ac:dyDescent="0.25">
      <c r="A27" s="39" t="s">
        <v>56</v>
      </c>
      <c r="B27" s="100" t="s">
        <v>57</v>
      </c>
      <c r="C27" s="101"/>
      <c r="D27" s="101"/>
      <c r="E27" s="102"/>
      <c r="F27" s="44">
        <f>((F26/100)*Nastavení!A8)+F26</f>
        <v>0</v>
      </c>
    </row>
    <row r="28" spans="1:7" ht="18" customHeight="1" x14ac:dyDescent="0.25">
      <c r="A28" s="103" t="s">
        <v>58</v>
      </c>
      <c r="B28" s="99"/>
      <c r="C28" s="99"/>
      <c r="D28" s="99"/>
      <c r="E28" s="99"/>
      <c r="F28" s="104"/>
    </row>
    <row r="29" spans="1:7" ht="18" customHeight="1" x14ac:dyDescent="0.25">
      <c r="A29" s="45" t="s">
        <v>59</v>
      </c>
      <c r="B29" s="105" t="s">
        <v>99</v>
      </c>
      <c r="C29" s="99"/>
      <c r="D29" s="99"/>
      <c r="E29" s="79"/>
      <c r="F29" s="46">
        <f>(F26)</f>
        <v>0</v>
      </c>
    </row>
    <row r="30" spans="1:7" ht="18" customHeight="1" thickBot="1" x14ac:dyDescent="0.3">
      <c r="A30" s="47" t="s">
        <v>60</v>
      </c>
      <c r="B30" s="96" t="s">
        <v>100</v>
      </c>
      <c r="C30" s="97"/>
      <c r="D30" s="97"/>
      <c r="E30" s="95"/>
      <c r="F30" s="48">
        <f>(F29/100*Nastavení!A8)+F29</f>
        <v>0</v>
      </c>
    </row>
    <row r="31" spans="1:7" s="12" customFormat="1" ht="168" customHeight="1" thickBot="1" x14ac:dyDescent="0.3">
      <c r="A31" s="53" t="s">
        <v>102</v>
      </c>
      <c r="B31" s="53"/>
      <c r="C31" s="53"/>
      <c r="D31" s="53"/>
      <c r="E31" s="53"/>
      <c r="F31" s="53"/>
    </row>
    <row r="32" spans="1:7" ht="38.450000000000003" customHeight="1" thickBot="1" x14ac:dyDescent="0.25">
      <c r="A32" s="71" t="s">
        <v>101</v>
      </c>
      <c r="B32" s="72"/>
      <c r="C32" s="72"/>
      <c r="D32" s="72"/>
      <c r="E32" s="72"/>
      <c r="F32" s="73"/>
    </row>
    <row r="33" spans="1:7" s="12" customFormat="1" ht="18" customHeight="1" x14ac:dyDescent="0.25">
      <c r="A33" s="62" t="s">
        <v>89</v>
      </c>
      <c r="B33" s="63"/>
      <c r="C33" s="63"/>
      <c r="D33" s="63"/>
      <c r="E33" s="63"/>
      <c r="F33" s="18">
        <f>F27</f>
        <v>0</v>
      </c>
    </row>
    <row r="34" spans="1:7" s="12" customFormat="1" ht="18" customHeight="1" x14ac:dyDescent="0.25">
      <c r="A34" s="64" t="s">
        <v>95</v>
      </c>
      <c r="B34" s="65"/>
      <c r="C34" s="65"/>
      <c r="D34" s="65"/>
      <c r="E34" s="65"/>
      <c r="F34" s="16">
        <f>F27-F26</f>
        <v>0</v>
      </c>
    </row>
    <row r="35" spans="1:7" ht="18" customHeight="1" x14ac:dyDescent="0.25">
      <c r="A35" s="54" t="s">
        <v>88</v>
      </c>
      <c r="B35" s="55"/>
      <c r="C35" s="55"/>
      <c r="D35" s="55"/>
      <c r="E35" s="55"/>
      <c r="F35" s="16">
        <f>F26</f>
        <v>0</v>
      </c>
    </row>
    <row r="36" spans="1:7" s="12" customFormat="1" ht="18" customHeight="1" x14ac:dyDescent="0.25">
      <c r="A36" s="76" t="str">
        <f>Nastavení!B11</f>
        <v>Objem započitatelný do smluvního výzkumu [Kč bez DPH]</v>
      </c>
      <c r="B36" s="77"/>
      <c r="C36" s="77"/>
      <c r="D36" s="77"/>
      <c r="E36" s="77"/>
      <c r="F36" s="24">
        <f>IF(Nastavení!A14="ANO",Nastavení!A11,0)</f>
        <v>0</v>
      </c>
    </row>
    <row r="37" spans="1:7" s="12" customFormat="1" ht="18" customHeight="1" x14ac:dyDescent="0.25">
      <c r="A37" s="74" t="str">
        <f>Nastavení!B12</f>
        <v>Objem nezapočitatelný do smluvního výzkumu [Kč bez DPH]</v>
      </c>
      <c r="B37" s="75"/>
      <c r="C37" s="75"/>
      <c r="D37" s="75"/>
      <c r="E37" s="75"/>
      <c r="F37" s="25">
        <f>IF(Nastavení!A14="ANO",Nastavení!A12,F35-F36)</f>
        <v>0</v>
      </c>
    </row>
    <row r="38" spans="1:7" s="12" customFormat="1" ht="18" customHeight="1" x14ac:dyDescent="0.25">
      <c r="A38" s="64" t="s">
        <v>91</v>
      </c>
      <c r="B38" s="65"/>
      <c r="C38" s="65"/>
      <c r="D38" s="65"/>
      <c r="E38" s="65"/>
      <c r="F38" s="17">
        <f>ROUND(F16/300+F17/300+F18/250,0)</f>
        <v>0</v>
      </c>
    </row>
    <row r="39" spans="1:7" s="12" customFormat="1" ht="18" customHeight="1" thickBot="1" x14ac:dyDescent="0.3">
      <c r="A39" s="66" t="s">
        <v>92</v>
      </c>
      <c r="B39" s="67"/>
      <c r="C39" s="67"/>
      <c r="D39" s="67"/>
      <c r="E39" s="67"/>
      <c r="F39" s="19">
        <f>F38/(2088/12)</f>
        <v>0</v>
      </c>
    </row>
    <row r="40" spans="1:7" s="12" customFormat="1" ht="18" customHeight="1" thickBot="1" x14ac:dyDescent="0.3">
      <c r="A40" s="68" t="s">
        <v>94</v>
      </c>
      <c r="B40" s="69"/>
      <c r="C40" s="69"/>
      <c r="D40" s="69"/>
      <c r="E40" s="69"/>
      <c r="F40" s="70"/>
    </row>
    <row r="41" spans="1:7" ht="18" customHeight="1" x14ac:dyDescent="0.25">
      <c r="A41" s="62" t="s">
        <v>86</v>
      </c>
      <c r="B41" s="63"/>
      <c r="C41" s="63"/>
      <c r="D41" s="63"/>
      <c r="E41" s="63"/>
      <c r="F41" s="20">
        <f>F22+0.1*F25</f>
        <v>0</v>
      </c>
      <c r="G41" s="14"/>
    </row>
    <row r="42" spans="1:7" s="12" customFormat="1" ht="18" customHeight="1" x14ac:dyDescent="0.25">
      <c r="A42" s="54" t="s">
        <v>87</v>
      </c>
      <c r="B42" s="55"/>
      <c r="C42" s="55"/>
      <c r="D42" s="55"/>
      <c r="E42" s="55"/>
      <c r="F42" s="21">
        <f>F35-F41</f>
        <v>0</v>
      </c>
      <c r="G42" s="14"/>
    </row>
    <row r="43" spans="1:7" ht="18" customHeight="1" x14ac:dyDescent="0.25">
      <c r="A43" s="56" t="s">
        <v>97</v>
      </c>
      <c r="B43" s="57"/>
      <c r="C43" s="57"/>
      <c r="D43" s="57"/>
      <c r="E43" s="57"/>
      <c r="F43" s="22">
        <f>SUM(F15,F20,F21)</f>
        <v>0</v>
      </c>
    </row>
    <row r="44" spans="1:7" ht="18" customHeight="1" x14ac:dyDescent="0.25">
      <c r="A44" s="56" t="s">
        <v>96</v>
      </c>
      <c r="B44" s="58"/>
      <c r="C44" s="58"/>
      <c r="D44" s="58"/>
      <c r="E44" s="58"/>
      <c r="F44" s="22">
        <f>0.7*F25</f>
        <v>0</v>
      </c>
    </row>
    <row r="45" spans="1:7" ht="18" customHeight="1" x14ac:dyDescent="0.25">
      <c r="A45" s="59" t="s">
        <v>90</v>
      </c>
      <c r="B45" s="57"/>
      <c r="C45" s="57"/>
      <c r="D45" s="57"/>
      <c r="E45" s="57"/>
      <c r="F45" s="22">
        <f>F9</f>
        <v>0</v>
      </c>
    </row>
    <row r="46" spans="1:7" ht="18" customHeight="1" thickBot="1" x14ac:dyDescent="0.3">
      <c r="A46" s="60" t="s">
        <v>98</v>
      </c>
      <c r="B46" s="61"/>
      <c r="C46" s="61"/>
      <c r="D46" s="61"/>
      <c r="E46" s="61"/>
      <c r="F46" s="23">
        <f>0.2*F25</f>
        <v>0</v>
      </c>
    </row>
    <row r="47" spans="1:7" ht="15.75" customHeight="1" thickBot="1" x14ac:dyDescent="0.25"/>
    <row r="48" spans="1:7" ht="15.75" customHeight="1" x14ac:dyDescent="0.25">
      <c r="A48" s="87"/>
      <c r="B48" s="88"/>
      <c r="C48" s="49" t="s">
        <v>61</v>
      </c>
      <c r="D48" s="50" t="s">
        <v>62</v>
      </c>
      <c r="E48" s="89" t="s">
        <v>63</v>
      </c>
      <c r="F48" s="90"/>
    </row>
    <row r="49" spans="1:6" ht="15.75" customHeight="1" x14ac:dyDescent="0.25">
      <c r="A49" s="80" t="s">
        <v>64</v>
      </c>
      <c r="B49" s="79"/>
      <c r="C49" s="81"/>
      <c r="D49" s="81"/>
      <c r="E49" s="83"/>
      <c r="F49" s="84"/>
    </row>
    <row r="50" spans="1:6" ht="15.75" customHeight="1" x14ac:dyDescent="0.2">
      <c r="A50" s="78" t="s">
        <v>65</v>
      </c>
      <c r="B50" s="79"/>
      <c r="C50" s="82"/>
      <c r="D50" s="82"/>
      <c r="E50" s="85"/>
      <c r="F50" s="86"/>
    </row>
    <row r="51" spans="1:6" ht="15.75" customHeight="1" x14ac:dyDescent="0.25">
      <c r="A51" s="80" t="s">
        <v>66</v>
      </c>
      <c r="B51" s="79"/>
      <c r="C51" s="81"/>
      <c r="D51" s="81"/>
      <c r="E51" s="83"/>
      <c r="F51" s="84"/>
    </row>
    <row r="52" spans="1:6" ht="15.75" customHeight="1" x14ac:dyDescent="0.2">
      <c r="A52" s="78" t="s">
        <v>67</v>
      </c>
      <c r="B52" s="79"/>
      <c r="C52" s="82"/>
      <c r="D52" s="82"/>
      <c r="E52" s="85"/>
      <c r="F52" s="86"/>
    </row>
    <row r="53" spans="1:6" ht="15.75" customHeight="1" x14ac:dyDescent="0.25">
      <c r="A53" s="80" t="s">
        <v>68</v>
      </c>
      <c r="B53" s="79"/>
      <c r="C53" s="81"/>
      <c r="D53" s="81"/>
      <c r="E53" s="83"/>
      <c r="F53" s="84"/>
    </row>
    <row r="54" spans="1:6" ht="15.75" customHeight="1" x14ac:dyDescent="0.2">
      <c r="A54" s="78" t="s">
        <v>69</v>
      </c>
      <c r="B54" s="79"/>
      <c r="C54" s="82"/>
      <c r="D54" s="82"/>
      <c r="E54" s="85"/>
      <c r="F54" s="86"/>
    </row>
    <row r="55" spans="1:6" ht="15.75" customHeight="1" x14ac:dyDescent="0.25">
      <c r="A55" s="80" t="s">
        <v>70</v>
      </c>
      <c r="B55" s="79"/>
      <c r="C55" s="81"/>
      <c r="D55" s="81"/>
      <c r="E55" s="83"/>
      <c r="F55" s="84"/>
    </row>
    <row r="56" spans="1:6" ht="15.75" customHeight="1" thickBot="1" x14ac:dyDescent="0.25">
      <c r="A56" s="94" t="s">
        <v>71</v>
      </c>
      <c r="B56" s="95"/>
      <c r="C56" s="91"/>
      <c r="D56" s="91"/>
      <c r="E56" s="92"/>
      <c r="F56" s="93"/>
    </row>
    <row r="57" spans="1:6" ht="15.75" customHeight="1" x14ac:dyDescent="0.2"/>
    <row r="58" spans="1:6" ht="15.75" customHeight="1" x14ac:dyDescent="0.2"/>
    <row r="59" spans="1:6" ht="15.75" customHeight="1" x14ac:dyDescent="0.2"/>
    <row r="60" spans="1:6" ht="15.75" customHeight="1" x14ac:dyDescent="0.2"/>
    <row r="61" spans="1:6" ht="15.75" customHeight="1" x14ac:dyDescent="0.2"/>
    <row r="62" spans="1:6" ht="15.75" customHeight="1" x14ac:dyDescent="0.2"/>
    <row r="63" spans="1:6" ht="15.75" customHeight="1" x14ac:dyDescent="0.2"/>
    <row r="64" spans="1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sheetProtection algorithmName="SHA-512" hashValue="12j8B2VFCaV6MeWqvucSmyAytprqvJDRM2H5EZ+u/h3xaHW2zhJpMaxBRBD7jjL2FZWjQEeZjdxILFaWd312Yg==" saltValue="0IRv21LZFdtfdWltSEY4+w==" spinCount="100000" sheet="1" objects="1" scenarios="1" selectLockedCells="1"/>
  <mergeCells count="70">
    <mergeCell ref="B9:E9"/>
    <mergeCell ref="B10:E10"/>
    <mergeCell ref="A5:B5"/>
    <mergeCell ref="C5:F5"/>
    <mergeCell ref="A6:F6"/>
    <mergeCell ref="A7:F7"/>
    <mergeCell ref="B8:E8"/>
    <mergeCell ref="A2:B2"/>
    <mergeCell ref="C2:F2"/>
    <mergeCell ref="C3:D3"/>
    <mergeCell ref="C4:F4"/>
    <mergeCell ref="B1:F1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30:E30"/>
    <mergeCell ref="B26:E26"/>
    <mergeCell ref="B27:E27"/>
    <mergeCell ref="A28:F28"/>
    <mergeCell ref="B29:E29"/>
    <mergeCell ref="A55:B55"/>
    <mergeCell ref="A48:B48"/>
    <mergeCell ref="E48:F48"/>
    <mergeCell ref="C55:C56"/>
    <mergeCell ref="D55:D56"/>
    <mergeCell ref="E55:F56"/>
    <mergeCell ref="A56:B56"/>
    <mergeCell ref="D51:D52"/>
    <mergeCell ref="E51:F52"/>
    <mergeCell ref="A49:B49"/>
    <mergeCell ref="C49:C50"/>
    <mergeCell ref="D49:D50"/>
    <mergeCell ref="E49:F50"/>
    <mergeCell ref="A50:B50"/>
    <mergeCell ref="A51:B51"/>
    <mergeCell ref="A52:B52"/>
    <mergeCell ref="A53:B53"/>
    <mergeCell ref="C53:C54"/>
    <mergeCell ref="D53:D54"/>
    <mergeCell ref="E53:F54"/>
    <mergeCell ref="A54:B54"/>
    <mergeCell ref="C51:C52"/>
    <mergeCell ref="A46:E46"/>
    <mergeCell ref="A33:E33"/>
    <mergeCell ref="A34:E34"/>
    <mergeCell ref="A35:E35"/>
    <mergeCell ref="A41:E41"/>
    <mergeCell ref="A38:E38"/>
    <mergeCell ref="A39:E39"/>
    <mergeCell ref="A40:F40"/>
    <mergeCell ref="A37:E37"/>
    <mergeCell ref="A36:E36"/>
    <mergeCell ref="A31:F31"/>
    <mergeCell ref="A42:E42"/>
    <mergeCell ref="A43:E43"/>
    <mergeCell ref="A44:E44"/>
    <mergeCell ref="A45:E45"/>
    <mergeCell ref="A32:F32"/>
  </mergeCells>
  <conditionalFormatting sqref="F25">
    <cfRule type="cellIs" dxfId="7" priority="7" operator="lessThan">
      <formula>$F$24</formula>
    </cfRule>
  </conditionalFormatting>
  <conditionalFormatting sqref="F3">
    <cfRule type="containsBlanks" dxfId="6" priority="8">
      <formula>LEN(TRIM(F3))=0</formula>
    </cfRule>
  </conditionalFormatting>
  <pageMargins left="0.70866141732283472" right="0.70866141732283472" top="0.78740157480314965" bottom="0.7874015748031496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K47"/>
  <sheetViews>
    <sheetView workbookViewId="0">
      <selection activeCell="N24" sqref="N24"/>
    </sheetView>
  </sheetViews>
  <sheetFormatPr defaultColWidth="12.75" defaultRowHeight="14.25" x14ac:dyDescent="0.2"/>
  <cols>
    <col min="1" max="26" width="7.75" customWidth="1"/>
  </cols>
  <sheetData>
    <row r="1" spans="1:8" ht="23.25" x14ac:dyDescent="0.35">
      <c r="A1" s="1" t="s">
        <v>0</v>
      </c>
    </row>
    <row r="2" spans="1:8" x14ac:dyDescent="0.2">
      <c r="A2" s="2">
        <v>20</v>
      </c>
      <c r="B2" s="3" t="s">
        <v>1</v>
      </c>
      <c r="H2" s="11"/>
    </row>
    <row r="3" spans="1:8" x14ac:dyDescent="0.2">
      <c r="A3" s="2">
        <v>34</v>
      </c>
      <c r="B3" s="3" t="s">
        <v>2</v>
      </c>
    </row>
    <row r="4" spans="1:8" x14ac:dyDescent="0.2">
      <c r="A4" s="2">
        <v>1.92</v>
      </c>
      <c r="B4" s="3" t="s">
        <v>3</v>
      </c>
    </row>
    <row r="5" spans="1:8" x14ac:dyDescent="0.2">
      <c r="A5" s="2">
        <v>20</v>
      </c>
      <c r="B5" s="3" t="s">
        <v>4</v>
      </c>
      <c r="H5" s="11"/>
    </row>
    <row r="6" spans="1:8" x14ac:dyDescent="0.2">
      <c r="A6" s="2">
        <v>10</v>
      </c>
      <c r="B6" s="3" t="s">
        <v>74</v>
      </c>
    </row>
    <row r="7" spans="1:8" x14ac:dyDescent="0.2">
      <c r="A7" s="2">
        <v>20</v>
      </c>
      <c r="B7" s="3" t="s">
        <v>75</v>
      </c>
    </row>
    <row r="8" spans="1:8" x14ac:dyDescent="0.2">
      <c r="A8" s="2">
        <v>21</v>
      </c>
      <c r="B8" s="3" t="s">
        <v>6</v>
      </c>
    </row>
    <row r="10" spans="1:8" ht="23.25" x14ac:dyDescent="0.35">
      <c r="A10" s="1" t="s">
        <v>7</v>
      </c>
    </row>
    <row r="11" spans="1:8" ht="15" x14ac:dyDescent="0.25">
      <c r="A11" s="6">
        <f>Náklady!F10+Náklady!F11+Náklady!F14+Náklady!F15+Náklady!F20+Náklady!F21+Náklady!F25</f>
        <v>0</v>
      </c>
      <c r="B11" s="3" t="s">
        <v>10</v>
      </c>
    </row>
    <row r="12" spans="1:8" ht="15" x14ac:dyDescent="0.25">
      <c r="A12" s="6">
        <f>Náklady!F12+Náklady!F13+Náklady!F22</f>
        <v>0</v>
      </c>
      <c r="B12" s="3" t="s">
        <v>11</v>
      </c>
      <c r="H12" s="13"/>
    </row>
    <row r="14" spans="1:8" ht="15.75" x14ac:dyDescent="0.25">
      <c r="A14" s="7" t="str">
        <f>IF(AND(A11&gt;=0,Náklady!F15&gt;0),"ANO","NE")</f>
        <v>NE</v>
      </c>
      <c r="B14" s="8" t="s">
        <v>13</v>
      </c>
      <c r="G14" s="13"/>
    </row>
    <row r="16" spans="1:8" ht="23.25" x14ac:dyDescent="0.35">
      <c r="A16" s="1" t="s">
        <v>14</v>
      </c>
    </row>
    <row r="17" spans="1:7" x14ac:dyDescent="0.2">
      <c r="A17" s="2">
        <v>20</v>
      </c>
      <c r="B17" s="3" t="s">
        <v>76</v>
      </c>
    </row>
    <row r="18" spans="1:7" x14ac:dyDescent="0.2">
      <c r="A18" s="2">
        <v>10</v>
      </c>
      <c r="B18" s="3" t="s">
        <v>77</v>
      </c>
    </row>
    <row r="19" spans="1:7" x14ac:dyDescent="0.2">
      <c r="A19" s="2">
        <v>300</v>
      </c>
      <c r="B19" s="3" t="s">
        <v>15</v>
      </c>
      <c r="G19" s="11"/>
    </row>
    <row r="21" spans="1:7" ht="23.25" x14ac:dyDescent="0.35">
      <c r="A21" s="30" t="s">
        <v>16</v>
      </c>
      <c r="B21" s="31"/>
      <c r="C21" s="31"/>
      <c r="D21" s="31"/>
      <c r="E21" s="31"/>
      <c r="F21" s="13"/>
    </row>
    <row r="22" spans="1:7" ht="15" x14ac:dyDescent="0.25">
      <c r="A22" s="32" t="str">
        <f>IF(A14="ANO",(Náklady!F25/100)*Nastavení!A17,"NELZE")</f>
        <v>NELZE</v>
      </c>
      <c r="B22" s="33" t="s">
        <v>18</v>
      </c>
      <c r="C22" s="31"/>
      <c r="D22" s="31"/>
      <c r="E22" s="31"/>
      <c r="F22" s="13"/>
    </row>
    <row r="23" spans="1:7" ht="15" x14ac:dyDescent="0.25">
      <c r="A23" s="32" t="str">
        <f>IF(A14="ANO",(Náklady!F25/100)*Nastavení!A18,"NELZE")</f>
        <v>NELZE</v>
      </c>
      <c r="B23" s="33" t="s">
        <v>20</v>
      </c>
      <c r="C23" s="31"/>
      <c r="D23" s="31"/>
      <c r="E23" s="31"/>
      <c r="F23" s="13"/>
    </row>
    <row r="24" spans="1:7" x14ac:dyDescent="0.2">
      <c r="F24" s="13"/>
    </row>
    <row r="25" spans="1:7" ht="23.25" x14ac:dyDescent="0.35">
      <c r="A25" s="1" t="s">
        <v>21</v>
      </c>
      <c r="G25" s="13"/>
    </row>
    <row r="26" spans="1:7" ht="15" x14ac:dyDescent="0.25">
      <c r="A26" s="10" t="str">
        <f>IF(A14="ANO",Náklady!F25/A19,"NELZE")</f>
        <v>NELZE</v>
      </c>
      <c r="B26" s="26" t="s">
        <v>23</v>
      </c>
    </row>
    <row r="27" spans="1:7" ht="15" x14ac:dyDescent="0.25">
      <c r="A27" s="10" t="str">
        <f>IF(A14="ANO",Náklady!F16/A19,"NELZE")</f>
        <v>NELZE</v>
      </c>
      <c r="B27" s="9" t="s">
        <v>24</v>
      </c>
    </row>
    <row r="28" spans="1:7" ht="15" x14ac:dyDescent="0.25">
      <c r="A28" s="10" t="str">
        <f>IF(A14="ANO","ANO","NELZE")</f>
        <v>NELZE</v>
      </c>
      <c r="B28" s="9" t="s">
        <v>26</v>
      </c>
    </row>
    <row r="30" spans="1:7" ht="23.25" x14ac:dyDescent="0.35">
      <c r="A30" s="27" t="s">
        <v>78</v>
      </c>
      <c r="B30" s="28"/>
      <c r="C30" s="28"/>
      <c r="D30" s="28"/>
      <c r="E30" s="28"/>
      <c r="F30" s="28"/>
    </row>
    <row r="31" spans="1:7" ht="15" x14ac:dyDescent="0.25">
      <c r="A31" s="29">
        <f>IF(A14="NE",(Náklady!F22+Náklady!F25),(Náklady!F22+Náklady!F25)-(Nastavení!A22+Nastavení!A23))</f>
        <v>0</v>
      </c>
      <c r="B31" s="26" t="s">
        <v>30</v>
      </c>
      <c r="C31" s="28"/>
      <c r="D31" s="28"/>
      <c r="E31" s="28"/>
      <c r="F31" s="28"/>
    </row>
    <row r="32" spans="1:7" ht="15" x14ac:dyDescent="0.25">
      <c r="A32" s="29" t="str">
        <f>IF(Náklady!F26=0,"",A31/Náklady!F26*100)</f>
        <v/>
      </c>
      <c r="B32" s="26" t="s">
        <v>79</v>
      </c>
      <c r="C32" s="28"/>
      <c r="D32" s="28"/>
      <c r="E32" s="28"/>
      <c r="F32" s="28"/>
    </row>
    <row r="35" spans="1:1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9" spans="1:1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6" spans="1:1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</sheetData>
  <sheetProtection selectLockedCells="1" selectUnlockedCells="1"/>
  <conditionalFormatting sqref="A14">
    <cfRule type="containsText" dxfId="5" priority="1" operator="containsText" text="ANO">
      <formula>NOT(ISERROR(SEARCH(("ANO"),(A14))))</formula>
    </cfRule>
  </conditionalFormatting>
  <conditionalFormatting sqref="A14">
    <cfRule type="containsText" dxfId="4" priority="2" operator="containsText" text="NE">
      <formula>NOT(ISERROR(SEARCH(("NE"),(A14))))</formula>
    </cfRule>
  </conditionalFormatting>
  <conditionalFormatting sqref="A22:A23">
    <cfRule type="containsText" dxfId="3" priority="3" operator="containsText" text="NELZE">
      <formula>NOT(ISERROR(SEARCH(("NELZE"),(A22))))</formula>
    </cfRule>
  </conditionalFormatting>
  <conditionalFormatting sqref="A11">
    <cfRule type="cellIs" dxfId="2" priority="4" operator="greaterThanOrEqual">
      <formula>50000</formula>
    </cfRule>
  </conditionalFormatting>
  <conditionalFormatting sqref="A11">
    <cfRule type="cellIs" dxfId="1" priority="5" operator="lessThan">
      <formula>50000</formula>
    </cfRule>
  </conditionalFormatting>
  <conditionalFormatting sqref="A26:A28">
    <cfRule type="containsText" dxfId="0" priority="6" operator="containsText" text="NELZE">
      <formula>NOT(ISERROR(SEARCH(("NELZE"),(A26))))</formula>
    </cfRule>
  </conditionalFormatting>
  <pageMargins left="0.7" right="0.7" top="0.78740157499999996" bottom="0.78740157499999996" header="0" footer="0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77E60AE1B69B4A98AB8CA7C1F64041" ma:contentTypeVersion="11" ma:contentTypeDescription="Vytvoří nový dokument" ma:contentTypeScope="" ma:versionID="9d4f2793843102dc291739cff3f577d8">
  <xsd:schema xmlns:xsd="http://www.w3.org/2001/XMLSchema" xmlns:xs="http://www.w3.org/2001/XMLSchema" xmlns:p="http://schemas.microsoft.com/office/2006/metadata/properties" xmlns:ns3="a50ee66b-00e3-4edf-892e-01d19489932f" xmlns:ns4="d014739f-db13-497c-941b-1de2114b3fdc" targetNamespace="http://schemas.microsoft.com/office/2006/metadata/properties" ma:root="true" ma:fieldsID="48a559f396f21b49510ccbd948af5d6e" ns3:_="" ns4:_="">
    <xsd:import namespace="a50ee66b-00e3-4edf-892e-01d19489932f"/>
    <xsd:import namespace="d014739f-db13-497c-941b-1de2114b3fd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ee66b-00e3-4edf-892e-01d1948993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4739f-db13-497c-941b-1de2114b3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F58979-19D7-4FC3-8D5F-D925E78714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16175A-6D48-42AF-B86C-3F361EE9B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ee66b-00e3-4edf-892e-01d19489932f"/>
    <ds:schemaRef ds:uri="d014739f-db13-497c-941b-1de2114b3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1C0C9F-E89B-4166-9D5C-29F836A507ED}">
  <ds:schemaRefs>
    <ds:schemaRef ds:uri="http://purl.org/dc/elements/1.1/"/>
    <ds:schemaRef ds:uri="a50ee66b-00e3-4edf-892e-01d19489932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d014739f-db13-497c-941b-1de2114b3fd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Náklady</vt:lpstr>
      <vt:lpstr>Nastavení</vt:lpstr>
      <vt:lpstr>Náklady!Oblast_tisku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Auinger</dc:creator>
  <cp:lastModifiedBy>Nováková Andrea</cp:lastModifiedBy>
  <cp:lastPrinted>2021-04-27T11:59:38Z</cp:lastPrinted>
  <dcterms:created xsi:type="dcterms:W3CDTF">2021-01-21T07:27:55Z</dcterms:created>
  <dcterms:modified xsi:type="dcterms:W3CDTF">2021-10-13T07:07:26Z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0x0101005E77E60AE1B69B4A98AB8CA7C1F64041</vt:lpwstr>
  </property>
</Properties>
</file>